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de\Documents\enriquevaldecantos.com\valdecantos\web\static\files\"/>
    </mc:Choice>
  </mc:AlternateContent>
  <xr:revisionPtr revIDLastSave="0" documentId="8_{F91C20FC-9041-489B-9D33-DA28624D5142}" xr6:coauthVersionLast="47" xr6:coauthVersionMax="47" xr10:uidLastSave="{00000000-0000-0000-0000-000000000000}"/>
  <bookViews>
    <workbookView xWindow="-120" yWindow="-120" windowWidth="29040" windowHeight="15720" xr2:uid="{CF59D371-AA70-4E8C-89B4-D7F4E19D91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G35" i="1"/>
  <c r="G34" i="1"/>
  <c r="G36" i="1"/>
  <c r="G38" i="1" s="1"/>
  <c r="G22" i="1"/>
  <c r="G8" i="1"/>
  <c r="G11" i="1" s="1"/>
  <c r="I104" i="1"/>
  <c r="H104" i="1"/>
  <c r="G104" i="1"/>
  <c r="H90" i="1"/>
  <c r="I90" i="1"/>
  <c r="G90" i="1"/>
  <c r="C77" i="1"/>
  <c r="C66" i="1"/>
  <c r="G45" i="1"/>
  <c r="G46" i="1" s="1"/>
  <c r="G21" i="1" l="1"/>
  <c r="G23" i="1" s="1"/>
  <c r="G10" i="1"/>
  <c r="H10" i="1" s="1"/>
  <c r="G55" i="1"/>
  <c r="G89" i="1" s="1"/>
  <c r="G68" i="1"/>
  <c r="H89" i="1" s="1"/>
  <c r="G79" i="1"/>
  <c r="I89" i="1" s="1"/>
  <c r="G24" i="1" l="1"/>
  <c r="G25" i="1"/>
  <c r="G91" i="1"/>
  <c r="G92" i="1" s="1"/>
  <c r="G93" i="1" s="1"/>
  <c r="G103" i="1"/>
  <c r="G105" i="1" s="1"/>
  <c r="G106" i="1" s="1"/>
  <c r="G107" i="1" s="1"/>
  <c r="H91" i="1"/>
  <c r="H92" i="1" s="1"/>
  <c r="H93" i="1" s="1"/>
  <c r="H103" i="1"/>
  <c r="H105" i="1" s="1"/>
  <c r="H106" i="1" s="1"/>
  <c r="H107" i="1" s="1"/>
  <c r="I91" i="1"/>
  <c r="I92" i="1" s="1"/>
  <c r="I93" i="1" s="1"/>
  <c r="I103" i="1"/>
  <c r="I105" i="1" s="1"/>
  <c r="I106" i="1" s="1"/>
  <c r="I107" i="1" s="1"/>
</calcChain>
</file>

<file path=xl/sharedStrings.xml><?xml version="1.0" encoding="utf-8"?>
<sst xmlns="http://schemas.openxmlformats.org/spreadsheetml/2006/main" count="70" uniqueCount="33">
  <si>
    <t>Capital inicial</t>
  </si>
  <si>
    <t>Salario actual</t>
  </si>
  <si>
    <t>Años</t>
  </si>
  <si>
    <t>Inflación</t>
  </si>
  <si>
    <t>CAPITALIZACIÓN</t>
  </si>
  <si>
    <t>Cf</t>
  </si>
  <si>
    <t>Tasa sustituación</t>
  </si>
  <si>
    <t>Brecha a cubrir</t>
  </si>
  <si>
    <t>VALOR ACTUAL DE UNA RENTA PERPETUA</t>
  </si>
  <si>
    <t>VA</t>
  </si>
  <si>
    <t>% renta perpetua</t>
  </si>
  <si>
    <t>VALOR ACTUAL DE UNA RENTA TEMPORAL</t>
  </si>
  <si>
    <t>Edad jubilación</t>
  </si>
  <si>
    <t>Edad muerte</t>
  </si>
  <si>
    <t>Años de consumo</t>
  </si>
  <si>
    <t>VALOR ACTUAL CON TASA DE DESCUENTO NULA</t>
  </si>
  <si>
    <t>VALOR FUTURO DE UNA RENTA CONSTANTE</t>
  </si>
  <si>
    <t>Rentabilidad E</t>
  </si>
  <si>
    <t>C</t>
  </si>
  <si>
    <t>ultra conserv</t>
  </si>
  <si>
    <t>GC consumo</t>
  </si>
  <si>
    <t>GC sin agotar</t>
  </si>
  <si>
    <t>Capitalización cap. Inicial</t>
  </si>
  <si>
    <t>Valor final</t>
  </si>
  <si>
    <t>Valor final neto</t>
  </si>
  <si>
    <t>Con tasa de crecimiento "g"</t>
  </si>
  <si>
    <t>g</t>
  </si>
  <si>
    <t>Mensual</t>
  </si>
  <si>
    <t>Master hoy</t>
  </si>
  <si>
    <t>Cf antes de impuestos</t>
  </si>
  <si>
    <t>Cf después de impuestos</t>
  </si>
  <si>
    <t>Impuestos</t>
  </si>
  <si>
    <t>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</si>
</sst>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4" x14ac:knownFonts="1">
    <font>
      <sz val="11"/>
      <color theme="1"/>
      <name val="Garamond"/>
      <family val="2"/>
    </font>
    <font>
      <sz val="11"/>
      <color theme="1"/>
      <name val="Garamond"/>
      <family val="2"/>
    </font>
    <font>
      <b/>
      <sz val="11"/>
      <color theme="1"/>
      <name val="Garamond"/>
      <family val="1"/>
    </font>
    <font>
      <sz val="11"/>
      <color theme="1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10" fontId="0" fillId="0" borderId="0" xfId="0" applyNumberFormat="1"/>
    <xf numFmtId="9" fontId="0" fillId="0" borderId="0" xfId="0" applyNumberFormat="1"/>
    <xf numFmtId="43" fontId="0" fillId="0" borderId="0" xfId="1" applyFont="1"/>
    <xf numFmtId="164" fontId="0" fillId="0" borderId="0" xfId="0" applyNumberFormat="1"/>
    <xf numFmtId="0" fontId="2" fillId="0" borderId="0" xfId="0" applyFont="1"/>
    <xf numFmtId="0" fontId="2" fillId="2" borderId="1" xfId="0" applyFont="1" applyFill="1" applyBorder="1"/>
    <xf numFmtId="0" fontId="0" fillId="0" borderId="2" xfId="0" applyBorder="1"/>
    <xf numFmtId="43" fontId="0" fillId="0" borderId="2" xfId="1" applyFont="1" applyBorder="1"/>
    <xf numFmtId="0" fontId="0" fillId="3" borderId="2" xfId="0" applyFill="1" applyBorder="1"/>
    <xf numFmtId="43" fontId="0" fillId="3" borderId="2" xfId="1" applyFont="1" applyFill="1" applyBorder="1"/>
    <xf numFmtId="0" fontId="0" fillId="2" borderId="1" xfId="0" applyFill="1" applyBorder="1"/>
    <xf numFmtId="0" fontId="2" fillId="4" borderId="0" xfId="0" applyFont="1" applyFill="1"/>
    <xf numFmtId="43" fontId="3" fillId="0" borderId="2" xfId="1" applyFont="1" applyBorder="1"/>
    <xf numFmtId="0" fontId="0" fillId="5" borderId="2" xfId="0" applyFill="1" applyBorder="1"/>
    <xf numFmtId="0" fontId="2" fillId="0" borderId="1" xfId="0" applyFont="1" applyBorder="1"/>
    <xf numFmtId="0" fontId="0" fillId="0" borderId="3" xfId="0" applyFill="1" applyBorder="1"/>
    <xf numFmtId="0" fontId="0" fillId="6" borderId="0" xfId="0" applyFill="1" applyBorder="1"/>
    <xf numFmtId="43" fontId="0" fillId="6" borderId="0" xfId="1" applyFont="1" applyFill="1" applyBorder="1"/>
    <xf numFmtId="9" fontId="0" fillId="0" borderId="0" xfId="2" applyFont="1"/>
    <xf numFmtId="0" fontId="0" fillId="7" borderId="1" xfId="0" applyFill="1" applyBorder="1"/>
    <xf numFmtId="0" fontId="2" fillId="7" borderId="1" xfId="0" applyFont="1" applyFill="1" applyBorder="1"/>
    <xf numFmtId="0" fontId="2" fillId="7" borderId="0" xfId="0" applyFont="1" applyFill="1"/>
    <xf numFmtId="0" fontId="2" fillId="0" borderId="0" xfId="0" applyFont="1" applyBorder="1"/>
    <xf numFmtId="0" fontId="0" fillId="5" borderId="2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40</xdr:row>
      <xdr:rowOff>28575</xdr:rowOff>
    </xdr:from>
    <xdr:to>
      <xdr:col>6</xdr:col>
      <xdr:colOff>85954</xdr:colOff>
      <xdr:row>42</xdr:row>
      <xdr:rowOff>123891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7EA1E1-36FD-43F5-4711-C8EC1E88C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91225" y="11839575"/>
          <a:ext cx="1638529" cy="476316"/>
        </a:xfrm>
        <a:prstGeom prst="rect">
          <a:avLst/>
        </a:prstGeom>
      </xdr:spPr>
    </xdr:pic>
    <xdr:clientData/>
  </xdr:twoCellAnchor>
  <xdr:twoCellAnchor editAs="oneCell">
    <xdr:from>
      <xdr:col>5</xdr:col>
      <xdr:colOff>57151</xdr:colOff>
      <xdr:row>49</xdr:row>
      <xdr:rowOff>142874</xdr:rowOff>
    </xdr:from>
    <xdr:to>
      <xdr:col>6</xdr:col>
      <xdr:colOff>85725</xdr:colOff>
      <xdr:row>53</xdr:row>
      <xdr:rowOff>115697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C31B021-0EAE-A73E-3711-00D9C613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38851" y="13668374"/>
          <a:ext cx="1590674" cy="734823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61</xdr:row>
      <xdr:rowOff>66675</xdr:rowOff>
    </xdr:from>
    <xdr:to>
      <xdr:col>6</xdr:col>
      <xdr:colOff>829003</xdr:colOff>
      <xdr:row>64</xdr:row>
      <xdr:rowOff>142965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6D7BC2F-417A-0BB8-3BAE-6697F2811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43625" y="15878175"/>
          <a:ext cx="2353003" cy="64779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72</xdr:row>
      <xdr:rowOff>142875</xdr:rowOff>
    </xdr:from>
    <xdr:to>
      <xdr:col>6</xdr:col>
      <xdr:colOff>809953</xdr:colOff>
      <xdr:row>76</xdr:row>
      <xdr:rowOff>28665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88BD087-FA24-4FD1-8513-70217A5AA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24575" y="18049875"/>
          <a:ext cx="2353003" cy="647790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238125</xdr:colOff>
      <xdr:row>72</xdr:row>
      <xdr:rowOff>142875</xdr:rowOff>
    </xdr:from>
    <xdr:to>
      <xdr:col>9</xdr:col>
      <xdr:colOff>276451</xdr:colOff>
      <xdr:row>75</xdr:row>
      <xdr:rowOff>123902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7042364-1761-3FCA-99C1-EE513F077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53475" y="18049875"/>
          <a:ext cx="1619476" cy="552527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82</xdr:row>
      <xdr:rowOff>180975</xdr:rowOff>
    </xdr:from>
    <xdr:to>
      <xdr:col>6</xdr:col>
      <xdr:colOff>543217</xdr:colOff>
      <xdr:row>86</xdr:row>
      <xdr:rowOff>181081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B9D9BF6-3589-AEA3-D15E-28B52BB58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15050" y="19992975"/>
          <a:ext cx="2095792" cy="762106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83</xdr:row>
      <xdr:rowOff>0</xdr:rowOff>
    </xdr:from>
    <xdr:to>
      <xdr:col>10</xdr:col>
      <xdr:colOff>66982</xdr:colOff>
      <xdr:row>86</xdr:row>
      <xdr:rowOff>95343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D7A1269-1CA4-D351-3C21-387645656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72500" y="20002500"/>
          <a:ext cx="2200582" cy="666843"/>
        </a:xfrm>
        <a:prstGeom prst="rect">
          <a:avLst/>
        </a:prstGeom>
      </xdr:spPr>
    </xdr:pic>
    <xdr:clientData/>
  </xdr:twoCellAnchor>
  <xdr:twoCellAnchor editAs="oneCell">
    <xdr:from>
      <xdr:col>9</xdr:col>
      <xdr:colOff>161925</xdr:colOff>
      <xdr:row>88</xdr:row>
      <xdr:rowOff>28575</xdr:rowOff>
    </xdr:from>
    <xdr:to>
      <xdr:col>11</xdr:col>
      <xdr:colOff>581254</xdr:colOff>
      <xdr:row>90</xdr:row>
      <xdr:rowOff>123891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73D21A4-13AE-4463-9574-171D4B1A6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58425" y="20983575"/>
          <a:ext cx="1638529" cy="476316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95</xdr:row>
      <xdr:rowOff>142875</xdr:rowOff>
    </xdr:from>
    <xdr:to>
      <xdr:col>7</xdr:col>
      <xdr:colOff>438573</xdr:colOff>
      <xdr:row>100</xdr:row>
      <xdr:rowOff>47745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14DC16B-3874-8C3A-00B0-047255B25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24550" y="22431375"/>
          <a:ext cx="3029373" cy="85737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95</xdr:row>
      <xdr:rowOff>161925</xdr:rowOff>
    </xdr:from>
    <xdr:to>
      <xdr:col>11</xdr:col>
      <xdr:colOff>248036</xdr:colOff>
      <xdr:row>99</xdr:row>
      <xdr:rowOff>123926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7789326-1A44-DDF2-98DA-BC78CA99B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01100" y="22450425"/>
          <a:ext cx="2762636" cy="724001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238125</xdr:colOff>
      <xdr:row>40</xdr:row>
      <xdr:rowOff>85725</xdr:rowOff>
    </xdr:from>
    <xdr:to>
      <xdr:col>30</xdr:col>
      <xdr:colOff>252258</xdr:colOff>
      <xdr:row>67</xdr:row>
      <xdr:rowOff>66675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C401DBB-B5C0-06C7-05F4-91D0ADCB3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725025" y="1038225"/>
          <a:ext cx="10986933" cy="5124450"/>
        </a:xfrm>
        <a:prstGeom prst="rect">
          <a:avLst/>
        </a:prstGeom>
      </xdr:spPr>
    </xdr:pic>
    <xdr:clientData/>
  </xdr:twoCellAnchor>
  <xdr:twoCellAnchor editAs="oneCell">
    <xdr:from>
      <xdr:col>12</xdr:col>
      <xdr:colOff>200025</xdr:colOff>
      <xdr:row>3</xdr:row>
      <xdr:rowOff>157894</xdr:rowOff>
    </xdr:from>
    <xdr:to>
      <xdr:col>29</xdr:col>
      <xdr:colOff>344995</xdr:colOff>
      <xdr:row>25</xdr:row>
      <xdr:rowOff>804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370D89C-7FA7-EB62-12A3-3987034DD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686925" y="729394"/>
          <a:ext cx="10508170" cy="4033910"/>
        </a:xfrm>
        <a:prstGeom prst="rect">
          <a:avLst/>
        </a:prstGeom>
      </xdr:spPr>
    </xdr:pic>
    <xdr:clientData/>
  </xdr:twoCellAnchor>
  <xdr:oneCellAnchor>
    <xdr:from>
      <xdr:col>5</xdr:col>
      <xdr:colOff>9525</xdr:colOff>
      <xdr:row>3</xdr:row>
      <xdr:rowOff>28575</xdr:rowOff>
    </xdr:from>
    <xdr:ext cx="1638529" cy="476316"/>
    <xdr:pic>
      <xdr:nvPicPr>
        <xdr:cNvPr id="16" name="Picture 15">
          <a:extLst>
            <a:ext uri="{FF2B5EF4-FFF2-40B4-BE49-F238E27FC236}">
              <a16:creationId xmlns:a16="http://schemas.microsoft.com/office/drawing/2014/main" id="{B7F4932A-ACAF-4F94-95F8-0D81764E2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6650" y="6505575"/>
          <a:ext cx="1638529" cy="476316"/>
        </a:xfrm>
        <a:prstGeom prst="rect">
          <a:avLst/>
        </a:prstGeom>
      </xdr:spPr>
    </xdr:pic>
    <xdr:clientData/>
  </xdr:oneCellAnchor>
  <xdr:twoCellAnchor editAs="oneCell">
    <xdr:from>
      <xdr:col>4</xdr:col>
      <xdr:colOff>190500</xdr:colOff>
      <xdr:row>14</xdr:row>
      <xdr:rowOff>171450</xdr:rowOff>
    </xdr:from>
    <xdr:to>
      <xdr:col>6</xdr:col>
      <xdr:colOff>409867</xdr:colOff>
      <xdr:row>18</xdr:row>
      <xdr:rowOff>171556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79A8579-EEE2-4AEE-9003-51E3C3A25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43300" y="2838450"/>
          <a:ext cx="2095792" cy="762106"/>
        </a:xfrm>
        <a:prstGeom prst="rect">
          <a:avLst/>
        </a:prstGeom>
      </xdr:spPr>
    </xdr:pic>
    <xdr:clientData/>
  </xdr:twoCellAnchor>
  <xdr:twoCellAnchor editAs="oneCell">
    <xdr:from>
      <xdr:col>6</xdr:col>
      <xdr:colOff>771525</xdr:colOff>
      <xdr:row>14</xdr:row>
      <xdr:rowOff>180975</xdr:rowOff>
    </xdr:from>
    <xdr:to>
      <xdr:col>9</xdr:col>
      <xdr:colOff>543232</xdr:colOff>
      <xdr:row>18</xdr:row>
      <xdr:rowOff>85818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08E5BAE-F49F-4792-B58F-4D51BF983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00750" y="2847975"/>
          <a:ext cx="2200582" cy="666843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27</xdr:row>
      <xdr:rowOff>47625</xdr:rowOff>
    </xdr:from>
    <xdr:to>
      <xdr:col>7</xdr:col>
      <xdr:colOff>562398</xdr:colOff>
      <xdr:row>31</xdr:row>
      <xdr:rowOff>142995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94870FF-5540-4B06-8A1A-B73B6D107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09975" y="5191125"/>
          <a:ext cx="3029373" cy="857370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27</xdr:row>
      <xdr:rowOff>66675</xdr:rowOff>
    </xdr:from>
    <xdr:to>
      <xdr:col>11</xdr:col>
      <xdr:colOff>371861</xdr:colOff>
      <xdr:row>31</xdr:row>
      <xdr:rowOff>28676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8A821999-B9D7-49DE-8356-338CE214A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486525" y="5210175"/>
          <a:ext cx="2762636" cy="7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CB0D-2D26-407F-B424-960964EF6ABB}">
  <dimension ref="B3:L107"/>
  <sheetViews>
    <sheetView showGridLines="0" tabSelected="1" topLeftCell="A6" workbookViewId="0">
      <selection activeCell="N37" sqref="N37"/>
    </sheetView>
  </sheetViews>
  <sheetFormatPr defaultRowHeight="15" x14ac:dyDescent="0.25"/>
  <cols>
    <col min="2" max="2" width="15.140625" bestFit="1" customWidth="1"/>
    <col min="3" max="3" width="11.85546875" bestFit="1" customWidth="1"/>
    <col min="4" max="4" width="14.140625" customWidth="1"/>
    <col min="5" max="5" width="4.7109375" bestFit="1" customWidth="1"/>
    <col min="6" max="6" width="23.42578125" customWidth="1"/>
    <col min="7" max="7" width="12.7109375" bestFit="1" customWidth="1"/>
    <col min="8" max="8" width="12.28515625" bestFit="1" customWidth="1"/>
    <col min="9" max="9" width="11.42578125" bestFit="1" customWidth="1"/>
  </cols>
  <sheetData>
    <row r="3" spans="2:12" x14ac:dyDescent="0.25">
      <c r="B3" s="20"/>
      <c r="C3" s="20"/>
      <c r="D3" s="20"/>
      <c r="E3" s="20"/>
      <c r="F3" s="21" t="s">
        <v>4</v>
      </c>
      <c r="G3" s="21"/>
      <c r="H3" s="21"/>
      <c r="I3" s="21"/>
      <c r="J3" s="21"/>
      <c r="K3" s="21"/>
      <c r="L3" s="21"/>
    </row>
    <row r="4" spans="2:12" x14ac:dyDescent="0.25">
      <c r="B4" s="5" t="s">
        <v>28</v>
      </c>
      <c r="C4">
        <v>30000</v>
      </c>
    </row>
    <row r="5" spans="2:12" x14ac:dyDescent="0.25">
      <c r="B5" t="s">
        <v>2</v>
      </c>
      <c r="C5">
        <v>18</v>
      </c>
    </row>
    <row r="6" spans="2:12" x14ac:dyDescent="0.25">
      <c r="B6" t="s">
        <v>3</v>
      </c>
      <c r="C6" s="1">
        <v>2.5000000000000001E-2</v>
      </c>
    </row>
    <row r="8" spans="2:12" x14ac:dyDescent="0.25">
      <c r="F8" s="9" t="s">
        <v>30</v>
      </c>
      <c r="G8" s="10">
        <f>+C4*(1+C6)^C5</f>
        <v>46789.761531195123</v>
      </c>
    </row>
    <row r="9" spans="2:12" x14ac:dyDescent="0.25">
      <c r="F9" s="17"/>
      <c r="G9" s="18"/>
    </row>
    <row r="10" spans="2:12" x14ac:dyDescent="0.25">
      <c r="B10" t="s">
        <v>31</v>
      </c>
      <c r="C10" s="2">
        <v>0.2</v>
      </c>
      <c r="F10" t="s">
        <v>31</v>
      </c>
      <c r="G10" s="4">
        <f>+G11-G8</f>
        <v>11697.440382798777</v>
      </c>
      <c r="H10" s="19">
        <f>+G10/G11</f>
        <v>0.19999999999999996</v>
      </c>
    </row>
    <row r="11" spans="2:12" x14ac:dyDescent="0.25">
      <c r="F11" s="9" t="s">
        <v>29</v>
      </c>
      <c r="G11" s="10">
        <f>+G8/(1-C10)</f>
        <v>58487.2019139939</v>
      </c>
    </row>
    <row r="14" spans="2:12" x14ac:dyDescent="0.25">
      <c r="B14" s="22"/>
      <c r="C14" s="22"/>
      <c r="D14" s="22"/>
      <c r="E14" s="22"/>
      <c r="F14" s="22" t="s">
        <v>16</v>
      </c>
      <c r="G14" s="22"/>
      <c r="H14" s="22"/>
      <c r="I14" s="22"/>
      <c r="J14" s="22"/>
      <c r="K14" s="22"/>
      <c r="L14" s="22"/>
    </row>
    <row r="17" spans="2:12" x14ac:dyDescent="0.25">
      <c r="B17" t="s">
        <v>17</v>
      </c>
      <c r="C17" s="2">
        <v>0.05</v>
      </c>
    </row>
    <row r="18" spans="2:12" x14ac:dyDescent="0.25">
      <c r="B18" t="s">
        <v>2</v>
      </c>
      <c r="C18">
        <v>18</v>
      </c>
    </row>
    <row r="19" spans="2:12" x14ac:dyDescent="0.25">
      <c r="B19" t="s">
        <v>0</v>
      </c>
      <c r="C19">
        <v>5000</v>
      </c>
    </row>
    <row r="20" spans="2:12" x14ac:dyDescent="0.25">
      <c r="G20" s="24" t="s">
        <v>32</v>
      </c>
    </row>
    <row r="21" spans="2:12" x14ac:dyDescent="0.25">
      <c r="F21" s="7" t="s">
        <v>23</v>
      </c>
      <c r="G21" s="13">
        <f>+G11</f>
        <v>58487.2019139939</v>
      </c>
    </row>
    <row r="22" spans="2:12" x14ac:dyDescent="0.25">
      <c r="F22" s="7" t="s">
        <v>22</v>
      </c>
      <c r="G22" s="8">
        <f>+$C$19*(1+$C$17)^$C$18</f>
        <v>12033.096168455424</v>
      </c>
    </row>
    <row r="23" spans="2:12" x14ac:dyDescent="0.25">
      <c r="F23" s="7" t="s">
        <v>24</v>
      </c>
      <c r="G23" s="8">
        <f>+G21-G22</f>
        <v>46454.105745538473</v>
      </c>
    </row>
    <row r="24" spans="2:12" x14ac:dyDescent="0.25">
      <c r="F24" s="9" t="s">
        <v>18</v>
      </c>
      <c r="G24" s="10">
        <f>+G23*$C$17/((1+$C$17)^$C$18-1)</f>
        <v>1651.2679704954364</v>
      </c>
    </row>
    <row r="25" spans="2:12" x14ac:dyDescent="0.25">
      <c r="F25" s="16" t="s">
        <v>27</v>
      </c>
      <c r="G25" s="3">
        <f>+G24/12</f>
        <v>137.60566420795303</v>
      </c>
    </row>
    <row r="27" spans="2:12" x14ac:dyDescent="0.25">
      <c r="F27" s="15" t="s">
        <v>25</v>
      </c>
      <c r="G27" s="15"/>
      <c r="H27" s="15"/>
      <c r="I27" s="15"/>
      <c r="J27" s="15"/>
      <c r="K27" s="15"/>
      <c r="L27" s="15"/>
    </row>
    <row r="28" spans="2:12" x14ac:dyDescent="0.25">
      <c r="B28" t="s">
        <v>26</v>
      </c>
      <c r="C28" s="1">
        <v>2.5000000000000001E-2</v>
      </c>
      <c r="F28" s="23"/>
      <c r="G28" s="23"/>
      <c r="H28" s="23"/>
      <c r="I28" s="23"/>
      <c r="J28" s="23"/>
      <c r="K28" s="23"/>
      <c r="L28" s="23"/>
    </row>
    <row r="29" spans="2:12" x14ac:dyDescent="0.25">
      <c r="F29" s="23"/>
      <c r="G29" s="23"/>
      <c r="H29" s="23"/>
      <c r="I29" s="23"/>
      <c r="J29" s="23"/>
      <c r="K29" s="23"/>
      <c r="L29" s="23"/>
    </row>
    <row r="30" spans="2:12" x14ac:dyDescent="0.25">
      <c r="F30" s="23"/>
      <c r="G30" s="23"/>
      <c r="H30" s="23"/>
      <c r="I30" s="23"/>
      <c r="J30" s="23"/>
      <c r="K30" s="23"/>
      <c r="L30" s="23"/>
    </row>
    <row r="31" spans="2:12" x14ac:dyDescent="0.25">
      <c r="F31" s="23"/>
      <c r="G31" s="23"/>
      <c r="H31" s="23"/>
      <c r="I31" s="23"/>
      <c r="J31" s="23"/>
      <c r="K31" s="23"/>
      <c r="L31" s="23"/>
    </row>
    <row r="32" spans="2:12" x14ac:dyDescent="0.25">
      <c r="H32" s="23"/>
      <c r="I32" s="23"/>
      <c r="J32" s="23"/>
      <c r="K32" s="23"/>
      <c r="L32" s="23"/>
    </row>
    <row r="33" spans="2:12" x14ac:dyDescent="0.25">
      <c r="G33" s="24" t="s">
        <v>32</v>
      </c>
    </row>
    <row r="34" spans="2:12" x14ac:dyDescent="0.25">
      <c r="F34" s="7" t="s">
        <v>23</v>
      </c>
      <c r="G34" s="13">
        <f>+G21</f>
        <v>58487.2019139939</v>
      </c>
    </row>
    <row r="35" spans="2:12" x14ac:dyDescent="0.25">
      <c r="F35" s="7" t="s">
        <v>22</v>
      </c>
      <c r="G35" s="8">
        <f>+G22</f>
        <v>12033.096168455424</v>
      </c>
    </row>
    <row r="36" spans="2:12" x14ac:dyDescent="0.25">
      <c r="F36" s="7" t="s">
        <v>24</v>
      </c>
      <c r="G36" s="8">
        <f>+G34-G35</f>
        <v>46454.105745538473</v>
      </c>
    </row>
    <row r="37" spans="2:12" x14ac:dyDescent="0.25">
      <c r="F37" s="9" t="s">
        <v>18</v>
      </c>
      <c r="G37" s="10">
        <f>+$G$36*($C$17-$C$28)/((1+$C$17)^$C$18-(1+$C$28)^$C$18)</f>
        <v>1371.200453528113</v>
      </c>
    </row>
    <row r="38" spans="2:12" x14ac:dyDescent="0.25">
      <c r="F38" s="16" t="s">
        <v>27</v>
      </c>
      <c r="G38" s="3">
        <f>+G37/12</f>
        <v>114.26670446067608</v>
      </c>
    </row>
    <row r="40" spans="2:12" x14ac:dyDescent="0.25">
      <c r="B40" s="11"/>
      <c r="C40" s="11"/>
      <c r="D40" s="11"/>
      <c r="E40" s="11"/>
      <c r="F40" s="6" t="s">
        <v>4</v>
      </c>
      <c r="G40" s="6"/>
      <c r="H40" s="6"/>
      <c r="I40" s="6"/>
      <c r="J40" s="6"/>
      <c r="K40" s="6"/>
      <c r="L40" s="6"/>
    </row>
    <row r="41" spans="2:12" x14ac:dyDescent="0.25">
      <c r="B41" s="5" t="s">
        <v>1</v>
      </c>
      <c r="C41">
        <v>40000</v>
      </c>
    </row>
    <row r="42" spans="2:12" x14ac:dyDescent="0.25">
      <c r="B42" t="s">
        <v>2</v>
      </c>
      <c r="C42">
        <v>32</v>
      </c>
    </row>
    <row r="43" spans="2:12" x14ac:dyDescent="0.25">
      <c r="B43" t="s">
        <v>3</v>
      </c>
      <c r="C43" s="1">
        <v>2.5000000000000001E-2</v>
      </c>
    </row>
    <row r="45" spans="2:12" x14ac:dyDescent="0.25">
      <c r="F45" s="9" t="s">
        <v>5</v>
      </c>
      <c r="G45" s="10">
        <f>+C41*(1+C43)^C42</f>
        <v>88150.277510912143</v>
      </c>
    </row>
    <row r="46" spans="2:12" x14ac:dyDescent="0.25">
      <c r="B46" t="s">
        <v>6</v>
      </c>
      <c r="C46" s="2">
        <v>0.45</v>
      </c>
      <c r="F46" s="9" t="s">
        <v>7</v>
      </c>
      <c r="G46" s="10">
        <f>+G45*(1-C46)</f>
        <v>48482.652631001685</v>
      </c>
    </row>
    <row r="49" spans="2:12" x14ac:dyDescent="0.25">
      <c r="B49" s="11"/>
      <c r="C49" s="11"/>
      <c r="D49" s="11"/>
      <c r="E49" s="11"/>
      <c r="F49" s="6" t="s">
        <v>8</v>
      </c>
      <c r="G49" s="6"/>
      <c r="H49" s="6"/>
      <c r="I49" s="6"/>
      <c r="J49" s="6"/>
      <c r="K49" s="6"/>
      <c r="L49" s="6"/>
    </row>
    <row r="51" spans="2:12" x14ac:dyDescent="0.25">
      <c r="B51" t="s">
        <v>10</v>
      </c>
      <c r="C51" s="2">
        <v>0.04</v>
      </c>
    </row>
    <row r="55" spans="2:12" x14ac:dyDescent="0.25">
      <c r="F55" s="9" t="s">
        <v>9</v>
      </c>
      <c r="G55" s="10">
        <f>+G46/C51</f>
        <v>1212066.3157750422</v>
      </c>
    </row>
    <row r="60" spans="2:12" x14ac:dyDescent="0.25">
      <c r="B60" s="11"/>
      <c r="C60" s="11"/>
      <c r="D60" s="11"/>
      <c r="E60" s="11"/>
      <c r="F60" s="6" t="s">
        <v>11</v>
      </c>
      <c r="G60" s="11"/>
      <c r="H60" s="11"/>
      <c r="I60" s="11"/>
      <c r="J60" s="11"/>
      <c r="K60" s="11"/>
      <c r="L60" s="11"/>
    </row>
    <row r="63" spans="2:12" x14ac:dyDescent="0.25">
      <c r="B63" t="s">
        <v>10</v>
      </c>
      <c r="C63" s="2">
        <v>0.04</v>
      </c>
    </row>
    <row r="64" spans="2:12" x14ac:dyDescent="0.25">
      <c r="B64" t="s">
        <v>12</v>
      </c>
      <c r="C64">
        <v>67</v>
      </c>
    </row>
    <row r="65" spans="2:12" x14ac:dyDescent="0.25">
      <c r="B65" t="s">
        <v>13</v>
      </c>
      <c r="C65">
        <v>83</v>
      </c>
    </row>
    <row r="66" spans="2:12" x14ac:dyDescent="0.25">
      <c r="B66" t="s">
        <v>14</v>
      </c>
      <c r="C66">
        <f>+C65-C64</f>
        <v>16</v>
      </c>
    </row>
    <row r="68" spans="2:12" x14ac:dyDescent="0.25">
      <c r="F68" s="9" t="s">
        <v>9</v>
      </c>
      <c r="G68" s="10">
        <f>+G46*(1-(1+C63)^(-C66))/C63</f>
        <v>564934.20030933083</v>
      </c>
    </row>
    <row r="71" spans="2:12" x14ac:dyDescent="0.25">
      <c r="B71" s="11"/>
      <c r="C71" s="11"/>
      <c r="D71" s="11"/>
      <c r="E71" s="11"/>
      <c r="F71" s="6" t="s">
        <v>15</v>
      </c>
      <c r="G71" s="11"/>
      <c r="H71" s="11"/>
      <c r="I71" s="11"/>
      <c r="J71" s="11"/>
      <c r="K71" s="11"/>
      <c r="L71" s="11"/>
    </row>
    <row r="74" spans="2:12" x14ac:dyDescent="0.25">
      <c r="B74" t="s">
        <v>10</v>
      </c>
      <c r="C74" s="2">
        <v>0</v>
      </c>
    </row>
    <row r="75" spans="2:12" x14ac:dyDescent="0.25">
      <c r="B75" t="s">
        <v>12</v>
      </c>
      <c r="C75">
        <v>67</v>
      </c>
    </row>
    <row r="76" spans="2:12" x14ac:dyDescent="0.25">
      <c r="B76" t="s">
        <v>13</v>
      </c>
      <c r="C76">
        <v>83</v>
      </c>
    </row>
    <row r="77" spans="2:12" x14ac:dyDescent="0.25">
      <c r="B77" t="s">
        <v>14</v>
      </c>
      <c r="C77">
        <f>+C76-C75</f>
        <v>16</v>
      </c>
    </row>
    <row r="79" spans="2:12" x14ac:dyDescent="0.25">
      <c r="F79" s="9" t="s">
        <v>9</v>
      </c>
      <c r="G79" s="10">
        <f>+G46*C77</f>
        <v>775722.44209602696</v>
      </c>
    </row>
    <row r="82" spans="2:12" x14ac:dyDescent="0.25">
      <c r="B82" s="12"/>
      <c r="C82" s="12"/>
      <c r="D82" s="12"/>
      <c r="E82" s="12"/>
      <c r="F82" s="12" t="s">
        <v>16</v>
      </c>
      <c r="G82" s="12"/>
      <c r="H82" s="12"/>
      <c r="I82" s="12"/>
      <c r="J82" s="12"/>
      <c r="K82" s="12"/>
      <c r="L82" s="12"/>
    </row>
    <row r="84" spans="2:12" x14ac:dyDescent="0.25">
      <c r="B84" t="s">
        <v>17</v>
      </c>
      <c r="C84" s="2">
        <v>0.08</v>
      </c>
    </row>
    <row r="85" spans="2:12" x14ac:dyDescent="0.25">
      <c r="B85" t="s">
        <v>2</v>
      </c>
      <c r="C85">
        <v>32</v>
      </c>
    </row>
    <row r="86" spans="2:12" x14ac:dyDescent="0.25">
      <c r="B86" t="s">
        <v>0</v>
      </c>
      <c r="C86">
        <v>30000</v>
      </c>
    </row>
    <row r="88" spans="2:12" x14ac:dyDescent="0.25">
      <c r="G88" s="14" t="s">
        <v>21</v>
      </c>
      <c r="H88" s="14" t="s">
        <v>20</v>
      </c>
      <c r="I88" s="14" t="s">
        <v>19</v>
      </c>
    </row>
    <row r="89" spans="2:12" x14ac:dyDescent="0.25">
      <c r="F89" s="7" t="s">
        <v>23</v>
      </c>
      <c r="G89" s="13">
        <f>+G55</f>
        <v>1212066.3157750422</v>
      </c>
      <c r="H89" s="13">
        <f>+G68</f>
        <v>564934.20030933083</v>
      </c>
      <c r="I89" s="13">
        <f>+G79</f>
        <v>775722.44209602696</v>
      </c>
    </row>
    <row r="90" spans="2:12" x14ac:dyDescent="0.25">
      <c r="F90" s="7" t="s">
        <v>22</v>
      </c>
      <c r="G90" s="8">
        <f>+$C$86*(1+$C$84)^$C$85</f>
        <v>352112.48986245802</v>
      </c>
      <c r="H90" s="8">
        <f t="shared" ref="H90:I90" si="0">+$C$86*(1+$C$84)^$C$85</f>
        <v>352112.48986245802</v>
      </c>
      <c r="I90" s="8">
        <f t="shared" si="0"/>
        <v>352112.48986245802</v>
      </c>
    </row>
    <row r="91" spans="2:12" x14ac:dyDescent="0.25">
      <c r="F91" s="7" t="s">
        <v>24</v>
      </c>
      <c r="G91" s="8">
        <f>+G89-G90</f>
        <v>859953.82591258409</v>
      </c>
      <c r="H91" s="8">
        <f t="shared" ref="H91:I91" si="1">+H89-H90</f>
        <v>212821.71044687281</v>
      </c>
      <c r="I91" s="8">
        <f t="shared" si="1"/>
        <v>423609.95223356894</v>
      </c>
    </row>
    <row r="92" spans="2:12" x14ac:dyDescent="0.25">
      <c r="F92" s="9" t="s">
        <v>18</v>
      </c>
      <c r="G92" s="10">
        <f>+G91*$C$84/((1+$C$84)^$C$85-1)</f>
        <v>6407.3553405876373</v>
      </c>
      <c r="H92" s="10">
        <f t="shared" ref="H92:I92" si="2">+H91*$C$84/((1+$C$84)^$C$85-1)</f>
        <v>1585.6948151578795</v>
      </c>
      <c r="I92" s="10">
        <f t="shared" si="2"/>
        <v>3156.2386351261348</v>
      </c>
    </row>
    <row r="93" spans="2:12" x14ac:dyDescent="0.25">
      <c r="F93" s="16" t="s">
        <v>27</v>
      </c>
      <c r="G93" s="3">
        <f>+G92/12</f>
        <v>533.94627838230315</v>
      </c>
      <c r="H93" s="3">
        <f t="shared" ref="H93:I93" si="3">+H92/12</f>
        <v>132.14123459648997</v>
      </c>
      <c r="I93" s="3">
        <f t="shared" si="3"/>
        <v>263.01988626051121</v>
      </c>
    </row>
    <row r="95" spans="2:12" x14ac:dyDescent="0.25">
      <c r="F95" s="15" t="s">
        <v>25</v>
      </c>
      <c r="G95" s="15"/>
      <c r="H95" s="15"/>
      <c r="I95" s="15"/>
      <c r="J95" s="15"/>
      <c r="K95" s="15"/>
      <c r="L95" s="15"/>
    </row>
    <row r="99" spans="2:9" x14ac:dyDescent="0.25">
      <c r="B99" t="s">
        <v>26</v>
      </c>
      <c r="C99" s="1">
        <v>2.5000000000000001E-2</v>
      </c>
    </row>
    <row r="102" spans="2:9" x14ac:dyDescent="0.25">
      <c r="G102" s="14" t="s">
        <v>21</v>
      </c>
      <c r="H102" s="14" t="s">
        <v>20</v>
      </c>
      <c r="I102" s="14" t="s">
        <v>19</v>
      </c>
    </row>
    <row r="103" spans="2:9" x14ac:dyDescent="0.25">
      <c r="F103" s="7" t="s">
        <v>23</v>
      </c>
      <c r="G103" s="13">
        <f>+G89</f>
        <v>1212066.3157750422</v>
      </c>
      <c r="H103" s="13">
        <f t="shared" ref="H103:I103" si="4">+H89</f>
        <v>564934.20030933083</v>
      </c>
      <c r="I103" s="13">
        <f t="shared" si="4"/>
        <v>775722.44209602696</v>
      </c>
    </row>
    <row r="104" spans="2:9" x14ac:dyDescent="0.25">
      <c r="F104" s="7" t="s">
        <v>22</v>
      </c>
      <c r="G104" s="8">
        <f>+$C$86*(1+$C$84)^$C$85</f>
        <v>352112.48986245802</v>
      </c>
      <c r="H104" s="8">
        <f t="shared" ref="H104:I104" si="5">+$C$86*(1+$C$84)^$C$85</f>
        <v>352112.48986245802</v>
      </c>
      <c r="I104" s="8">
        <f t="shared" si="5"/>
        <v>352112.48986245802</v>
      </c>
    </row>
    <row r="105" spans="2:9" x14ac:dyDescent="0.25">
      <c r="F105" s="7" t="s">
        <v>24</v>
      </c>
      <c r="G105" s="8">
        <f>+G103-G104</f>
        <v>859953.82591258409</v>
      </c>
      <c r="H105" s="8">
        <f t="shared" ref="H105" si="6">+H103-H104</f>
        <v>212821.71044687281</v>
      </c>
      <c r="I105" s="8">
        <f t="shared" ref="I105" si="7">+I103-I104</f>
        <v>423609.95223356894</v>
      </c>
    </row>
    <row r="106" spans="2:9" x14ac:dyDescent="0.25">
      <c r="F106" s="9" t="s">
        <v>18</v>
      </c>
      <c r="G106" s="10">
        <f>+G105*($C$84-$C$99)/((1+$C$84)^$C$85-(1+$C$99)^$C$85)</f>
        <v>4961.2758589407267</v>
      </c>
      <c r="H106" s="10">
        <f t="shared" ref="H106:I106" si="8">+H105*($C$84-$C$99)/((1+$C$84)^$C$85-(1+$C$99)^$C$85)</f>
        <v>1227.8184973222903</v>
      </c>
      <c r="I106" s="10">
        <f t="shared" si="8"/>
        <v>2443.9054357286809</v>
      </c>
    </row>
    <row r="107" spans="2:9" x14ac:dyDescent="0.25">
      <c r="F107" s="16" t="s">
        <v>27</v>
      </c>
      <c r="G107" s="3">
        <f>+G106/12</f>
        <v>413.43965491172725</v>
      </c>
      <c r="H107" s="3">
        <f t="shared" ref="H107" si="9">+H106/12</f>
        <v>102.31820811019087</v>
      </c>
      <c r="I107" s="3">
        <f t="shared" ref="I107" si="10">+I106/12</f>
        <v>203.6587863107234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Díaz Valdecantos</dc:creator>
  <cp:lastModifiedBy>Enrique Díaz Valdecantos</cp:lastModifiedBy>
  <dcterms:created xsi:type="dcterms:W3CDTF">2026-01-31T15:54:59Z</dcterms:created>
  <dcterms:modified xsi:type="dcterms:W3CDTF">2026-02-04T15:03:49Z</dcterms:modified>
</cp:coreProperties>
</file>